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95" windowWidth="20100" windowHeight="8415"/>
  </bookViews>
  <sheets>
    <sheet name="SHEET" sheetId="1" r:id="rId1"/>
    <sheet name="SWR" sheetId="2" r:id="rId2"/>
    <sheet name="IMPEDANCE" sheetId="3" r:id="rId3"/>
  </sheets>
  <definedNames>
    <definedName name="L__uH" localSheetId="0">SHEET!$B$22</definedName>
  </definedNames>
  <calcPr calcId="145621"/>
</workbook>
</file>

<file path=xl/calcChain.xml><?xml version="1.0" encoding="utf-8"?>
<calcChain xmlns="http://schemas.openxmlformats.org/spreadsheetml/2006/main">
  <c r="H12" i="1" l="1"/>
  <c r="I12" i="1"/>
  <c r="M17" i="1"/>
  <c r="N12" i="1"/>
  <c r="J12" i="1"/>
  <c r="N17" i="1"/>
  <c r="G17" i="1"/>
  <c r="H17" i="1"/>
  <c r="N15" i="1" l="1"/>
  <c r="M15" i="1"/>
  <c r="L15" i="1"/>
  <c r="K15" i="1"/>
  <c r="J15" i="1"/>
  <c r="I15" i="1"/>
  <c r="H15" i="1"/>
  <c r="G15" i="1"/>
  <c r="F15" i="1"/>
  <c r="E15" i="1"/>
  <c r="D15" i="1"/>
  <c r="C15" i="1"/>
  <c r="N14" i="1"/>
  <c r="M14" i="1"/>
  <c r="L14" i="1"/>
  <c r="K14" i="1"/>
  <c r="J14" i="1"/>
  <c r="I14" i="1"/>
  <c r="H14" i="1"/>
  <c r="G14" i="1"/>
  <c r="F14" i="1"/>
  <c r="E14" i="1"/>
  <c r="D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M12" i="1"/>
  <c r="L12" i="1"/>
  <c r="L17" i="1" s="1"/>
  <c r="K12" i="1"/>
  <c r="G12" i="1"/>
  <c r="F12" i="1"/>
  <c r="E12" i="1"/>
  <c r="D12" i="1"/>
  <c r="C12" i="1"/>
  <c r="B15" i="1"/>
  <c r="B14" i="1"/>
  <c r="B13" i="1"/>
  <c r="B12" i="1"/>
  <c r="K17" i="1" l="1"/>
  <c r="F17" i="1"/>
  <c r="E17" i="1"/>
  <c r="D17" i="1"/>
  <c r="C17" i="1"/>
  <c r="E18" i="1"/>
  <c r="N18" i="1"/>
  <c r="M18" i="1"/>
  <c r="L18" i="1"/>
  <c r="K18" i="1"/>
  <c r="J18" i="1"/>
  <c r="J19" i="1" s="1"/>
  <c r="J17" i="1"/>
  <c r="I18" i="1"/>
  <c r="I17" i="1"/>
  <c r="H18" i="1"/>
  <c r="F18" i="1"/>
  <c r="G18" i="1"/>
  <c r="B17" i="1"/>
  <c r="B18" i="1"/>
  <c r="D18" i="1"/>
  <c r="C18" i="1"/>
  <c r="C19" i="1" l="1"/>
  <c r="C20" i="1" s="1"/>
  <c r="F19" i="1"/>
  <c r="F20" i="1" s="1"/>
  <c r="F21" i="1" s="1"/>
  <c r="F25" i="1" s="1"/>
  <c r="E19" i="1"/>
  <c r="N19" i="1"/>
  <c r="N20" i="1" s="1"/>
  <c r="M19" i="1"/>
  <c r="M20" i="1" s="1"/>
  <c r="I19" i="1"/>
  <c r="I20" i="1" s="1"/>
  <c r="K19" i="1"/>
  <c r="K20" i="1" s="1"/>
  <c r="D19" i="1"/>
  <c r="D20" i="1" s="1"/>
  <c r="B19" i="1"/>
  <c r="B20" i="1" s="1"/>
  <c r="L19" i="1"/>
  <c r="L20" i="1" s="1"/>
  <c r="H19" i="1"/>
  <c r="H20" i="1" s="1"/>
  <c r="J20" i="1"/>
  <c r="G19" i="1"/>
  <c r="G20" i="1" s="1"/>
  <c r="N22" i="1" l="1"/>
  <c r="E20" i="1"/>
  <c r="E21" i="1" s="1"/>
  <c r="E25" i="1" s="1"/>
  <c r="M21" i="1"/>
  <c r="M25" i="1" s="1"/>
  <c r="M27" i="1" s="1"/>
  <c r="M22" i="1"/>
  <c r="F23" i="1"/>
  <c r="N24" i="1"/>
  <c r="N21" i="1"/>
  <c r="N25" i="1" s="1"/>
  <c r="J21" i="1"/>
  <c r="J25" i="1" s="1"/>
  <c r="D21" i="1"/>
  <c r="D25" i="1" s="1"/>
  <c r="E23" i="1"/>
  <c r="F22" i="1"/>
  <c r="H21" i="1"/>
  <c r="H25" i="1" s="1"/>
  <c r="M23" i="1"/>
  <c r="L21" i="1"/>
  <c r="L25" i="1" s="1"/>
  <c r="C21" i="1"/>
  <c r="C25" i="1" s="1"/>
  <c r="K21" i="1"/>
  <c r="K25" i="1" s="1"/>
  <c r="E24" i="1"/>
  <c r="M24" i="1"/>
  <c r="F24" i="1"/>
  <c r="G21" i="1"/>
  <c r="G25" i="1" s="1"/>
  <c r="B21" i="1"/>
  <c r="B25" i="1" s="1"/>
  <c r="I21" i="1"/>
  <c r="I25" i="1" s="1"/>
  <c r="N23" i="1"/>
  <c r="F27" i="1"/>
  <c r="F26" i="1"/>
  <c r="E22" i="1"/>
  <c r="E27" i="1" l="1"/>
  <c r="E26" i="1"/>
  <c r="M26" i="1"/>
  <c r="L22" i="1"/>
  <c r="K23" i="1"/>
  <c r="K22" i="1"/>
  <c r="J22" i="1"/>
  <c r="C22" i="1"/>
  <c r="B23" i="1"/>
  <c r="K24" i="1"/>
  <c r="C24" i="1"/>
  <c r="L24" i="1"/>
  <c r="B24" i="1"/>
  <c r="I23" i="1"/>
  <c r="I22" i="1"/>
  <c r="B22" i="1"/>
  <c r="G22" i="1"/>
  <c r="H22" i="1"/>
  <c r="D22" i="1"/>
  <c r="J23" i="1"/>
  <c r="D23" i="1"/>
  <c r="G23" i="1"/>
  <c r="H23" i="1"/>
  <c r="N27" i="1"/>
  <c r="N26" i="1"/>
  <c r="I24" i="1"/>
  <c r="G24" i="1"/>
  <c r="K27" i="1"/>
  <c r="K26" i="1"/>
  <c r="C23" i="1"/>
  <c r="L23" i="1"/>
  <c r="H24" i="1"/>
  <c r="D24" i="1"/>
  <c r="J24" i="1"/>
  <c r="I27" i="1" l="1"/>
  <c r="I26" i="1"/>
  <c r="L27" i="1"/>
  <c r="L26" i="1"/>
  <c r="C27" i="1"/>
  <c r="C26" i="1"/>
  <c r="J26" i="1"/>
  <c r="J27" i="1"/>
  <c r="D26" i="1"/>
  <c r="D27" i="1"/>
  <c r="H27" i="1"/>
  <c r="H26" i="1"/>
  <c r="G27" i="1"/>
  <c r="G26" i="1"/>
  <c r="B26" i="1"/>
  <c r="B27" i="1"/>
</calcChain>
</file>

<file path=xl/sharedStrings.xml><?xml version="1.0" encoding="utf-8"?>
<sst xmlns="http://schemas.openxmlformats.org/spreadsheetml/2006/main" count="32" uniqueCount="32">
  <si>
    <t>F [MHz]</t>
  </si>
  <si>
    <t>VF</t>
  </si>
  <si>
    <t>VR</t>
  </si>
  <si>
    <t>VA</t>
  </si>
  <si>
    <t>VZ</t>
  </si>
  <si>
    <t>VA*K</t>
  </si>
  <si>
    <t>VR*K</t>
  </si>
  <si>
    <t>VZ*K</t>
  </si>
  <si>
    <t>VF*K</t>
  </si>
  <si>
    <t>Koef. K</t>
  </si>
  <si>
    <t>Z= 50*VZ/VA</t>
  </si>
  <si>
    <t>Rs=((2500+Z*Z)*PSV)/(50*(PSV*PSV+1))</t>
  </si>
  <si>
    <t>Xs=SQRT(Z*Z-R*R)</t>
  </si>
  <si>
    <t>Ls=Xs/2*PI*F</t>
  </si>
  <si>
    <t>Cs=1000000/2*PI*F*Xs</t>
  </si>
  <si>
    <t>Ls [uH]</t>
  </si>
  <si>
    <t>Cs [pF]</t>
  </si>
  <si>
    <t>PSV=(VF+2*VR)/(VF-2*VR)</t>
  </si>
  <si>
    <t>Cp [pF]</t>
  </si>
  <si>
    <t>Lp [uH]</t>
  </si>
  <si>
    <t>p [1 or -1]</t>
  </si>
  <si>
    <t>Z [Ω]</t>
  </si>
  <si>
    <t>Rs [Ω]</t>
  </si>
  <si>
    <t>Xs [Ω]</t>
  </si>
  <si>
    <t xml:space="preserve">Object </t>
  </si>
  <si>
    <t>SWR</t>
  </si>
  <si>
    <t>Rp [Ω]</t>
  </si>
  <si>
    <t>Xp [Ω]</t>
  </si>
  <si>
    <t>Xs [Ω] sig</t>
  </si>
  <si>
    <t>INPUTS</t>
  </si>
  <si>
    <t>RESULTS</t>
  </si>
  <si>
    <t>Calculation SWR and R+jX procesing 4V - OM3LU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</si>
</sst>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0" fillId="6" borderId="0" xfId="0" applyFill="1"/>
    <xf numFmtId="0" fontId="0" fillId="0" borderId="0" xfId="0" applyFill="1"/>
    <xf numFmtId="0" fontId="0" fillId="3" borderId="0" xfId="0" applyFill="1" applyAlignment="1">
      <alignment textRotation="255"/>
    </xf>
    <xf numFmtId="0" fontId="0" fillId="0" borderId="1" xfId="0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0" fillId="6" borderId="0" xfId="0" applyFill="1" applyProtection="1">
      <protection locked="0"/>
    </xf>
    <xf numFmtId="0" fontId="0" fillId="2" borderId="0" xfId="0" applyFill="1" applyProtection="1">
      <protection locked="0"/>
    </xf>
    <xf numFmtId="0" fontId="0" fillId="3" borderId="0" xfId="0" applyFill="1" applyProtection="1">
      <protection locked="0"/>
    </xf>
    <xf numFmtId="0" fontId="2" fillId="3" borderId="0" xfId="0" applyFont="1" applyFill="1" applyAlignment="1" applyProtection="1">
      <alignment horizontal="center" vertical="center" textRotation="255"/>
      <protection locked="0"/>
    </xf>
    <xf numFmtId="2" fontId="0" fillId="5" borderId="1" xfId="0" applyNumberFormat="1" applyFill="1" applyBorder="1" applyAlignment="1" applyProtection="1">
      <alignment horizontal="center"/>
    </xf>
    <xf numFmtId="2" fontId="0" fillId="2" borderId="1" xfId="0" applyNumberFormat="1" applyFill="1" applyBorder="1" applyAlignment="1" applyProtection="1">
      <alignment horizontal="center"/>
    </xf>
    <xf numFmtId="164" fontId="0" fillId="2" borderId="1" xfId="0" applyNumberFormat="1" applyFill="1" applyBorder="1" applyAlignment="1" applyProtection="1">
      <alignment horizontal="center"/>
    </xf>
    <xf numFmtId="0" fontId="0" fillId="6" borderId="0" xfId="0" applyFill="1" applyProtection="1"/>
    <xf numFmtId="2" fontId="0" fillId="4" borderId="0" xfId="0" applyNumberFormat="1" applyFill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 textRotation="255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SWR</a:t>
            </a:r>
          </a:p>
        </c:rich>
      </c:tx>
      <c:layout>
        <c:manualLayout>
          <c:xMode val="edge"/>
          <c:yMode val="edge"/>
          <c:x val="0.40904538680546287"/>
          <c:y val="9.01559454191033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113517060367455E-2"/>
          <c:y val="0.21795166229221347"/>
          <c:w val="0.73356671041119859"/>
          <c:h val="0.68921660834062404"/>
        </c:manualLayout>
      </c:layout>
      <c:lineChart>
        <c:grouping val="standard"/>
        <c:varyColors val="0"/>
        <c:ser>
          <c:idx val="0"/>
          <c:order val="0"/>
          <c:tx>
            <c:strRef>
              <c:f>SHEET!$A$17</c:f>
              <c:strCache>
                <c:ptCount val="1"/>
                <c:pt idx="0">
                  <c:v>SWR</c:v>
                </c:pt>
              </c:strCache>
            </c:strRef>
          </c:tx>
          <c:marker>
            <c:symbol val="none"/>
          </c:marker>
          <c:cat>
            <c:numRef>
              <c:f>SHEET!$B$4:$N$4</c:f>
              <c:numCache>
                <c:formatCode>0.00</c:formatCode>
                <c:ptCount val="13"/>
              </c:numCache>
            </c:numRef>
          </c:cat>
          <c:val>
            <c:numRef>
              <c:f>SHEET!$B$17:$O$17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General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081984"/>
        <c:axId val="179083520"/>
      </c:lineChart>
      <c:catAx>
        <c:axId val="179081984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179083520"/>
        <c:crossesAt val="1"/>
        <c:auto val="1"/>
        <c:lblAlgn val="ctr"/>
        <c:lblOffset val="100"/>
        <c:noMultiLvlLbl val="0"/>
      </c:catAx>
      <c:valAx>
        <c:axId val="179083520"/>
        <c:scaling>
          <c:orientation val="minMax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crossAx val="179081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588145231846023"/>
          <c:y val="0.51570678116989765"/>
          <c:w val="6.8779564630692347E-2"/>
          <c:h val="4.406167979002624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80477479014814E-2"/>
          <c:y val="0.15532259049014221"/>
          <c:w val="0.82576312539105989"/>
          <c:h val="0.80009679022680302"/>
        </c:manualLayout>
      </c:layout>
      <c:lineChart>
        <c:grouping val="standard"/>
        <c:varyColors val="0"/>
        <c:ser>
          <c:idx val="1"/>
          <c:order val="0"/>
          <c:tx>
            <c:strRef>
              <c:f>SHEET!$A$18</c:f>
              <c:strCache>
                <c:ptCount val="1"/>
                <c:pt idx="0">
                  <c:v>Z [Ω]</c:v>
                </c:pt>
              </c:strCache>
            </c:strRef>
          </c:tx>
          <c:marker>
            <c:symbol val="none"/>
          </c:marker>
          <c:cat>
            <c:numRef>
              <c:f>SHEET!$B$4:$N$4</c:f>
              <c:numCache>
                <c:formatCode>0.00</c:formatCode>
                <c:ptCount val="13"/>
              </c:numCache>
            </c:numRef>
          </c:cat>
          <c:val>
            <c:numRef>
              <c:f>SHEET!$B$18:$N$18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SHEET!$A$19</c:f>
              <c:strCache>
                <c:ptCount val="1"/>
                <c:pt idx="0">
                  <c:v>Rs [Ω]</c:v>
                </c:pt>
              </c:strCache>
            </c:strRef>
          </c:tx>
          <c:marker>
            <c:symbol val="none"/>
          </c:marker>
          <c:cat>
            <c:numRef>
              <c:f>SHEET!$B$4:$N$4</c:f>
              <c:numCache>
                <c:formatCode>0.00</c:formatCode>
                <c:ptCount val="13"/>
              </c:numCache>
            </c:numRef>
          </c:cat>
          <c:val>
            <c:numRef>
              <c:f>SHEET!$B$19:$N$19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SHEET!$A$21</c:f>
              <c:strCache>
                <c:ptCount val="1"/>
                <c:pt idx="0">
                  <c:v>Xs [Ω] sig</c:v>
                </c:pt>
              </c:strCache>
            </c:strRef>
          </c:tx>
          <c:marker>
            <c:symbol val="none"/>
          </c:marker>
          <c:cat>
            <c:numRef>
              <c:f>SHEET!$B$4:$N$4</c:f>
              <c:numCache>
                <c:formatCode>0.00</c:formatCode>
                <c:ptCount val="13"/>
              </c:numCache>
            </c:numRef>
          </c:cat>
          <c:val>
            <c:numRef>
              <c:f>SHEET!$B$21:$N$21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401856"/>
        <c:axId val="179403392"/>
      </c:lineChart>
      <c:catAx>
        <c:axId val="179401856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179403392"/>
        <c:crosses val="autoZero"/>
        <c:auto val="1"/>
        <c:lblAlgn val="ctr"/>
        <c:lblOffset val="100"/>
        <c:noMultiLvlLbl val="0"/>
      </c:catAx>
      <c:valAx>
        <c:axId val="179403392"/>
        <c:scaling>
          <c:orientation val="minMax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crossAx val="179401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785911845944943"/>
          <c:y val="0.4276732850254184"/>
          <c:w val="7.7370888617691369E-2"/>
          <c:h val="0.1501903105135113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26</xdr:row>
      <xdr:rowOff>187325</xdr:rowOff>
    </xdr:from>
    <xdr:to>
      <xdr:col>9</xdr:col>
      <xdr:colOff>590550</xdr:colOff>
      <xdr:row>41</xdr:row>
      <xdr:rowOff>15875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764" y="5235575"/>
          <a:ext cx="5768974" cy="268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</xdr:row>
      <xdr:rowOff>38100</xdr:rowOff>
    </xdr:from>
    <xdr:to>
      <xdr:col>18</xdr:col>
      <xdr:colOff>7620</xdr:colOff>
      <xdr:row>31</xdr:row>
      <xdr:rowOff>129540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533400</xdr:colOff>
      <xdr:row>22</xdr:row>
      <xdr:rowOff>99060</xdr:rowOff>
    </xdr:from>
    <xdr:ext cx="1546859" cy="394100"/>
    <xdr:sp macro="" textlink="">
      <xdr:nvSpPr>
        <xdr:cNvPr id="2" name="BlokTextu 1"/>
        <xdr:cNvSpPr txBox="1"/>
      </xdr:nvSpPr>
      <xdr:spPr>
        <a:xfrm>
          <a:off x="9067800" y="4122420"/>
          <a:ext cx="1546859" cy="394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200" b="1">
              <a:latin typeface="Times New Roman" panose="02020603050405020304" pitchFamily="18" charset="0"/>
              <a:cs typeface="Times New Roman" panose="02020603050405020304" pitchFamily="18" charset="0"/>
            </a:rPr>
            <a:t>Fre</a:t>
          </a:r>
          <a:r>
            <a:rPr lang="sk-SK" sz="1200" b="1">
              <a:latin typeface="Times New Roman" panose="02020603050405020304" pitchFamily="18" charset="0"/>
              <a:cs typeface="Times New Roman" panose="02020603050405020304" pitchFamily="18" charset="0"/>
            </a:rPr>
            <a:t>qu</a:t>
          </a:r>
          <a:r>
            <a:rPr lang="en-US" sz="1200" b="1">
              <a:latin typeface="Times New Roman" panose="02020603050405020304" pitchFamily="18" charset="0"/>
              <a:cs typeface="Times New Roman" panose="02020603050405020304" pitchFamily="18" charset="0"/>
            </a:rPr>
            <a:t>enc</a:t>
          </a:r>
          <a:r>
            <a:rPr lang="sk-SK" sz="1200" b="1">
              <a:latin typeface="Times New Roman" panose="02020603050405020304" pitchFamily="18" charset="0"/>
              <a:cs typeface="Times New Roman" panose="02020603050405020304" pitchFamily="18" charset="0"/>
            </a:rPr>
            <a:t>y</a:t>
          </a:r>
          <a:r>
            <a:rPr lang="en-US" sz="1100" baseline="0"/>
            <a:t> [MHz]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0.00706</cdr:x>
      <cdr:y>0.5424</cdr:y>
    </cdr:from>
    <cdr:to>
      <cdr:x>0.04326</cdr:x>
      <cdr:y>0.60526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76177" y="2942759"/>
          <a:ext cx="390548" cy="341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r>
            <a:rPr lang="sk-SK" sz="1200" b="1">
              <a:latin typeface="Times New Roman" panose="02020603050405020304" pitchFamily="18" charset="0"/>
              <a:cs typeface="Times New Roman" panose="02020603050405020304" pitchFamily="18" charset="0"/>
            </a:rPr>
            <a:t>SWR</a:t>
          </a:r>
        </a:p>
        <a:p xmlns:a="http://schemas.openxmlformats.org/drawingml/2006/main">
          <a:endParaRPr lang="sk-SK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45720</xdr:rowOff>
    </xdr:from>
    <xdr:to>
      <xdr:col>18</xdr:col>
      <xdr:colOff>76200</xdr:colOff>
      <xdr:row>28</xdr:row>
      <xdr:rowOff>129540</xdr:rowOff>
    </xdr:to>
    <xdr:graphicFrame macro="[0]!IMPEDANCIE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0.40694</cdr:x>
      <cdr:y>0.06881</cdr:y>
    </cdr:from>
    <cdr:to>
      <cdr:x>0.49186</cdr:x>
      <cdr:y>0.1347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381500" y="358140"/>
          <a:ext cx="914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400" b="1">
              <a:latin typeface="Times New Roman" panose="02020603050405020304" pitchFamily="18" charset="0"/>
              <a:cs typeface="Times New Roman" panose="02020603050405020304" pitchFamily="18" charset="0"/>
            </a:rPr>
            <a:t>IMPEDANCE</a:t>
          </a:r>
        </a:p>
        <a:p xmlns:a="http://schemas.openxmlformats.org/drawingml/2006/main">
          <a:endParaRPr lang="sk-SK" sz="14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0.87686</cdr:x>
      <cdr:y>0.77306</cdr:y>
    </cdr:from>
    <cdr:to>
      <cdr:x>1</cdr:x>
      <cdr:y>0.87408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9441180" y="4023360"/>
          <a:ext cx="1325880" cy="525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b="1">
              <a:latin typeface="Times New Roman" panose="02020603050405020304" pitchFamily="18" charset="0"/>
              <a:cs typeface="Times New Roman" panose="02020603050405020304" pitchFamily="18" charset="0"/>
            </a:rPr>
            <a:t>FREQUENCY</a:t>
          </a:r>
          <a:r>
            <a:rPr lang="sk-SK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[MHz</a:t>
          </a:r>
          <a:r>
            <a:rPr lang="en-US" sz="1100" baseline="0"/>
            <a:t>]</a:t>
          </a:r>
          <a:endParaRPr lang="sk-SK" sz="1100"/>
        </a:p>
      </cdr:txBody>
    </cdr:sp>
  </cdr:relSizeAnchor>
  <cdr:relSizeAnchor xmlns:cdr="http://schemas.openxmlformats.org/drawingml/2006/chartDrawing">
    <cdr:from>
      <cdr:x>0.00763</cdr:x>
      <cdr:y>0.06735</cdr:y>
    </cdr:from>
    <cdr:to>
      <cdr:x>0.08988</cdr:x>
      <cdr:y>0.12592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83820" y="350520"/>
          <a:ext cx="903097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anose="02020603050405020304" pitchFamily="18" charset="0"/>
              <a:cs typeface="Times New Roman" panose="02020603050405020304" pitchFamily="18" charset="0"/>
            </a:rPr>
            <a:t>[</a:t>
          </a:r>
          <a:r>
            <a:rPr lang="el-GR" sz="1200" b="1">
              <a:latin typeface="Times New Roman" panose="02020603050405020304" pitchFamily="18" charset="0"/>
              <a:cs typeface="Times New Roman" panose="02020603050405020304" pitchFamily="18" charset="0"/>
            </a:rPr>
            <a:t>Ω</a:t>
          </a:r>
          <a:r>
            <a:rPr lang="en-US" sz="1200" b="1">
              <a:latin typeface="Times New Roman" panose="02020603050405020304" pitchFamily="18" charset="0"/>
              <a:cs typeface="Times New Roman" panose="02020603050405020304" pitchFamily="18" charset="0"/>
            </a:rPr>
            <a:t>]</a:t>
          </a:r>
        </a:p>
      </cdr:txBody>
    </cdr:sp>
  </cdr:relSizeAnchor>
</c:userShape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120" zoomScaleNormal="120" workbookViewId="0">
      <selection activeCell="J8" sqref="J8"/>
    </sheetView>
  </sheetViews>
  <sheetFormatPr defaultRowHeight="15" x14ac:dyDescent="0.25"/>
  <cols>
    <col min="2" max="2" width="11.85546875" customWidth="1"/>
    <col min="3" max="3" width="11.140625" bestFit="1" customWidth="1"/>
  </cols>
  <sheetData>
    <row r="1" spans="1:15" ht="27" customHeight="1" x14ac:dyDescent="0.3">
      <c r="A1" s="1"/>
      <c r="B1" s="1"/>
      <c r="C1" s="1"/>
      <c r="D1" s="2" t="s">
        <v>31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4.4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0" t="s">
        <v>24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</row>
    <row r="4" spans="1:15" x14ac:dyDescent="0.25">
      <c r="A4" s="10" t="s">
        <v>0</v>
      </c>
      <c r="B4" s="8"/>
      <c r="C4" s="8"/>
      <c r="D4" s="8"/>
      <c r="E4" s="8"/>
      <c r="F4" s="8"/>
      <c r="G4" s="8"/>
      <c r="H4" s="8"/>
      <c r="I4" s="8"/>
      <c r="J4" s="8"/>
      <c r="K4" s="7"/>
      <c r="L4" s="7"/>
      <c r="M4" s="7"/>
      <c r="N4" s="7"/>
      <c r="O4" s="18" t="s">
        <v>29</v>
      </c>
    </row>
    <row r="5" spans="1:15" x14ac:dyDescent="0.25">
      <c r="A5" s="10" t="s">
        <v>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8"/>
    </row>
    <row r="6" spans="1:15" x14ac:dyDescent="0.25">
      <c r="A6" s="10" t="s">
        <v>1</v>
      </c>
      <c r="B6" s="8"/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8"/>
    </row>
    <row r="7" spans="1:15" x14ac:dyDescent="0.25">
      <c r="A7" s="10" t="s">
        <v>2</v>
      </c>
      <c r="B7" s="8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8"/>
    </row>
    <row r="8" spans="1:15" x14ac:dyDescent="0.25">
      <c r="A8" s="10" t="s">
        <v>3</v>
      </c>
      <c r="B8" s="8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8"/>
    </row>
    <row r="9" spans="1:15" x14ac:dyDescent="0.25">
      <c r="A9" s="10" t="s">
        <v>4</v>
      </c>
      <c r="B9" s="8"/>
      <c r="C9" s="8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18"/>
    </row>
    <row r="10" spans="1:15" x14ac:dyDescent="0.25">
      <c r="A10" s="10" t="s">
        <v>20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18"/>
    </row>
    <row r="11" spans="1:15" ht="14.45" x14ac:dyDescent="0.3">
      <c r="A11" s="1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</row>
    <row r="12" spans="1:15" ht="14.45" x14ac:dyDescent="0.3">
      <c r="A12" s="10" t="s">
        <v>8</v>
      </c>
      <c r="B12" s="14" t="e">
        <f t="shared" ref="B12:N12" si="0">POWER(B6,B5)</f>
        <v>#NUM!</v>
      </c>
      <c r="C12" s="15" t="e">
        <f t="shared" si="0"/>
        <v>#NUM!</v>
      </c>
      <c r="D12" s="15" t="e">
        <f t="shared" si="0"/>
        <v>#NUM!</v>
      </c>
      <c r="E12" s="15" t="e">
        <f t="shared" si="0"/>
        <v>#NUM!</v>
      </c>
      <c r="F12" s="15" t="e">
        <f t="shared" si="0"/>
        <v>#NUM!</v>
      </c>
      <c r="G12" s="15" t="e">
        <f t="shared" si="0"/>
        <v>#NUM!</v>
      </c>
      <c r="H12" s="15" t="e">
        <f>POWER(H6,H5)</f>
        <v>#NUM!</v>
      </c>
      <c r="I12" s="15" t="e">
        <f>POWER(I6,I5)</f>
        <v>#NUM!</v>
      </c>
      <c r="J12" s="15" t="e">
        <f>POWER(J6,J5)</f>
        <v>#NUM!</v>
      </c>
      <c r="K12" s="15" t="e">
        <f t="shared" si="0"/>
        <v>#NUM!</v>
      </c>
      <c r="L12" s="15" t="e">
        <f t="shared" si="0"/>
        <v>#NUM!</v>
      </c>
      <c r="M12" s="15" t="e">
        <f t="shared" si="0"/>
        <v>#NUM!</v>
      </c>
      <c r="N12" s="15" t="e">
        <f>POWER(N6,N5)</f>
        <v>#NUM!</v>
      </c>
      <c r="O12" s="10"/>
    </row>
    <row r="13" spans="1:15" ht="14.45" x14ac:dyDescent="0.3">
      <c r="A13" s="10" t="s">
        <v>6</v>
      </c>
      <c r="B13" s="14" t="e">
        <f t="shared" ref="B13:N13" si="1">POWER(B7,B5)</f>
        <v>#NUM!</v>
      </c>
      <c r="C13" s="14" t="e">
        <f t="shared" si="1"/>
        <v>#NUM!</v>
      </c>
      <c r="D13" s="14" t="e">
        <f t="shared" si="1"/>
        <v>#NUM!</v>
      </c>
      <c r="E13" s="14" t="e">
        <f t="shared" si="1"/>
        <v>#NUM!</v>
      </c>
      <c r="F13" s="14" t="e">
        <f t="shared" si="1"/>
        <v>#NUM!</v>
      </c>
      <c r="G13" s="14" t="e">
        <f t="shared" si="1"/>
        <v>#NUM!</v>
      </c>
      <c r="H13" s="14" t="e">
        <f t="shared" si="1"/>
        <v>#NUM!</v>
      </c>
      <c r="I13" s="14" t="e">
        <f t="shared" si="1"/>
        <v>#NUM!</v>
      </c>
      <c r="J13" s="14" t="e">
        <f t="shared" si="1"/>
        <v>#NUM!</v>
      </c>
      <c r="K13" s="14" t="e">
        <f t="shared" si="1"/>
        <v>#NUM!</v>
      </c>
      <c r="L13" s="14" t="e">
        <f t="shared" si="1"/>
        <v>#NUM!</v>
      </c>
      <c r="M13" s="14" t="e">
        <f t="shared" si="1"/>
        <v>#NUM!</v>
      </c>
      <c r="N13" s="14" t="e">
        <f t="shared" si="1"/>
        <v>#NUM!</v>
      </c>
      <c r="O13" s="10"/>
    </row>
    <row r="14" spans="1:15" ht="14.45" x14ac:dyDescent="0.3">
      <c r="A14" s="10" t="s">
        <v>5</v>
      </c>
      <c r="B14" s="14" t="e">
        <f t="shared" ref="B14:N14" si="2">POWER(B8,B5)</f>
        <v>#NUM!</v>
      </c>
      <c r="C14" s="14" t="e">
        <f t="shared" si="2"/>
        <v>#NUM!</v>
      </c>
      <c r="D14" s="14" t="e">
        <f t="shared" si="2"/>
        <v>#NUM!</v>
      </c>
      <c r="E14" s="14" t="e">
        <f t="shared" si="2"/>
        <v>#NUM!</v>
      </c>
      <c r="F14" s="14" t="e">
        <f t="shared" si="2"/>
        <v>#NUM!</v>
      </c>
      <c r="G14" s="14" t="e">
        <f t="shared" si="2"/>
        <v>#NUM!</v>
      </c>
      <c r="H14" s="14" t="e">
        <f t="shared" si="2"/>
        <v>#NUM!</v>
      </c>
      <c r="I14" s="14" t="e">
        <f t="shared" si="2"/>
        <v>#NUM!</v>
      </c>
      <c r="J14" s="14" t="e">
        <f t="shared" si="2"/>
        <v>#NUM!</v>
      </c>
      <c r="K14" s="14" t="e">
        <f t="shared" si="2"/>
        <v>#NUM!</v>
      </c>
      <c r="L14" s="14" t="e">
        <f t="shared" si="2"/>
        <v>#NUM!</v>
      </c>
      <c r="M14" s="14" t="e">
        <f t="shared" si="2"/>
        <v>#NUM!</v>
      </c>
      <c r="N14" s="14" t="e">
        <f t="shared" si="2"/>
        <v>#NUM!</v>
      </c>
      <c r="O14" s="10"/>
    </row>
    <row r="15" spans="1:15" ht="14.45" x14ac:dyDescent="0.3">
      <c r="A15" s="10" t="s">
        <v>7</v>
      </c>
      <c r="B15" s="14" t="e">
        <f t="shared" ref="B15:N15" si="3">POWER(B9,B5)</f>
        <v>#NUM!</v>
      </c>
      <c r="C15" s="14" t="e">
        <f t="shared" si="3"/>
        <v>#NUM!</v>
      </c>
      <c r="D15" s="14" t="e">
        <f t="shared" si="3"/>
        <v>#NUM!</v>
      </c>
      <c r="E15" s="14" t="e">
        <f t="shared" si="3"/>
        <v>#NUM!</v>
      </c>
      <c r="F15" s="14" t="e">
        <f t="shared" si="3"/>
        <v>#NUM!</v>
      </c>
      <c r="G15" s="14" t="e">
        <f t="shared" si="3"/>
        <v>#NUM!</v>
      </c>
      <c r="H15" s="14" t="e">
        <f t="shared" si="3"/>
        <v>#NUM!</v>
      </c>
      <c r="I15" s="14" t="e">
        <f t="shared" si="3"/>
        <v>#NUM!</v>
      </c>
      <c r="J15" s="14" t="e">
        <f t="shared" si="3"/>
        <v>#NUM!</v>
      </c>
      <c r="K15" s="14" t="e">
        <f t="shared" si="3"/>
        <v>#NUM!</v>
      </c>
      <c r="L15" s="14" t="e">
        <f t="shared" si="3"/>
        <v>#NUM!</v>
      </c>
      <c r="M15" s="14" t="e">
        <f t="shared" si="3"/>
        <v>#NUM!</v>
      </c>
      <c r="N15" s="14" t="e">
        <f t="shared" si="3"/>
        <v>#NUM!</v>
      </c>
      <c r="O15" s="10"/>
    </row>
    <row r="16" spans="1:15" ht="14.45" x14ac:dyDescent="0.3">
      <c r="A16" s="11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1"/>
    </row>
    <row r="17" spans="1:15" x14ac:dyDescent="0.25">
      <c r="A17" s="11" t="s">
        <v>25</v>
      </c>
      <c r="B17" s="13" t="e">
        <f t="shared" ref="B17:N17" si="4">((B12+2*B13)/(B12-2*B13))</f>
        <v>#NUM!</v>
      </c>
      <c r="C17" s="13" t="e">
        <f t="shared" si="4"/>
        <v>#NUM!</v>
      </c>
      <c r="D17" s="13" t="e">
        <f t="shared" si="4"/>
        <v>#NUM!</v>
      </c>
      <c r="E17" s="13" t="e">
        <f t="shared" si="4"/>
        <v>#NUM!</v>
      </c>
      <c r="F17" s="13" t="e">
        <f t="shared" si="4"/>
        <v>#NUM!</v>
      </c>
      <c r="G17" s="13" t="e">
        <f>((G12+2*G13)/(G12-2*G13))</f>
        <v>#NUM!</v>
      </c>
      <c r="H17" s="13" t="e">
        <f>((H12+2*H13)/(H12-2*H13))</f>
        <v>#NUM!</v>
      </c>
      <c r="I17" s="13" t="e">
        <f t="shared" si="4"/>
        <v>#NUM!</v>
      </c>
      <c r="J17" s="13" t="e">
        <f t="shared" si="4"/>
        <v>#NUM!</v>
      </c>
      <c r="K17" s="13" t="e">
        <f>((K12+2*K13)/(K12-2*K13))</f>
        <v>#NUM!</v>
      </c>
      <c r="L17" s="13" t="e">
        <f>((L12+2*L13)/(L12-2*L13))</f>
        <v>#NUM!</v>
      </c>
      <c r="M17" s="13" t="e">
        <f>((M12+2*M13)/(M12-2*M13))</f>
        <v>#NUM!</v>
      </c>
      <c r="N17" s="13" t="e">
        <f>((N12+2*N13)/(N12-2*N13))</f>
        <v>#NUM!</v>
      </c>
      <c r="O17" s="12" t="s">
        <v>30</v>
      </c>
    </row>
    <row r="18" spans="1:15" x14ac:dyDescent="0.25">
      <c r="A18" s="11" t="s">
        <v>21</v>
      </c>
      <c r="B18" s="13" t="e">
        <f t="shared" ref="B18:N18" si="5">(50*(B15/B14))</f>
        <v>#NUM!</v>
      </c>
      <c r="C18" s="13" t="e">
        <f t="shared" si="5"/>
        <v>#NUM!</v>
      </c>
      <c r="D18" s="13" t="e">
        <f t="shared" si="5"/>
        <v>#NUM!</v>
      </c>
      <c r="E18" s="13" t="e">
        <f t="shared" si="5"/>
        <v>#NUM!</v>
      </c>
      <c r="F18" s="13" t="e">
        <f t="shared" si="5"/>
        <v>#NUM!</v>
      </c>
      <c r="G18" s="13" t="e">
        <f t="shared" si="5"/>
        <v>#NUM!</v>
      </c>
      <c r="H18" s="13" t="e">
        <f t="shared" si="5"/>
        <v>#NUM!</v>
      </c>
      <c r="I18" s="13" t="e">
        <f t="shared" si="5"/>
        <v>#NUM!</v>
      </c>
      <c r="J18" s="13" t="e">
        <f t="shared" si="5"/>
        <v>#NUM!</v>
      </c>
      <c r="K18" s="13" t="e">
        <f t="shared" si="5"/>
        <v>#NUM!</v>
      </c>
      <c r="L18" s="13" t="e">
        <f t="shared" si="5"/>
        <v>#NUM!</v>
      </c>
      <c r="M18" s="13" t="e">
        <f t="shared" si="5"/>
        <v>#NUM!</v>
      </c>
      <c r="N18" s="13" t="e">
        <f t="shared" si="5"/>
        <v>#NUM!</v>
      </c>
      <c r="O18" s="12"/>
    </row>
    <row r="19" spans="1:15" x14ac:dyDescent="0.25">
      <c r="A19" s="11" t="s">
        <v>22</v>
      </c>
      <c r="B19" s="13" t="e">
        <f t="shared" ref="B19:N19" si="6">((2500+(B18*B18))*B17)/(50*((B17*B17)+1))</f>
        <v>#NUM!</v>
      </c>
      <c r="C19" s="13" t="e">
        <f>((2500+(C18*C18))*C17)/(50*((C17*C17)+1))</f>
        <v>#NUM!</v>
      </c>
      <c r="D19" s="13" t="e">
        <f t="shared" si="6"/>
        <v>#NUM!</v>
      </c>
      <c r="E19" s="13" t="e">
        <f t="shared" si="6"/>
        <v>#NUM!</v>
      </c>
      <c r="F19" s="13" t="e">
        <f t="shared" si="6"/>
        <v>#NUM!</v>
      </c>
      <c r="G19" s="13" t="e">
        <f t="shared" si="6"/>
        <v>#NUM!</v>
      </c>
      <c r="H19" s="13" t="e">
        <f t="shared" si="6"/>
        <v>#NUM!</v>
      </c>
      <c r="I19" s="13" t="e">
        <f t="shared" si="6"/>
        <v>#NUM!</v>
      </c>
      <c r="J19" s="13" t="e">
        <f>((2500+(J18*J18))*J17)/(50*((J17*J17)+1))</f>
        <v>#NUM!</v>
      </c>
      <c r="K19" s="13" t="e">
        <f t="shared" si="6"/>
        <v>#NUM!</v>
      </c>
      <c r="L19" s="13" t="e">
        <f t="shared" si="6"/>
        <v>#NUM!</v>
      </c>
      <c r="M19" s="13" t="e">
        <f t="shared" si="6"/>
        <v>#NUM!</v>
      </c>
      <c r="N19" s="13" t="e">
        <f t="shared" si="6"/>
        <v>#NUM!</v>
      </c>
      <c r="O19" s="12"/>
    </row>
    <row r="20" spans="1:15" x14ac:dyDescent="0.25">
      <c r="A20" s="11" t="s">
        <v>23</v>
      </c>
      <c r="B20" s="13" t="e">
        <f t="shared" ref="B20:N20" si="7">SQRT(ABS((B18*B18)-(B19*B19)))</f>
        <v>#NUM!</v>
      </c>
      <c r="C20" s="13" t="e">
        <f t="shared" si="7"/>
        <v>#NUM!</v>
      </c>
      <c r="D20" s="13" t="e">
        <f t="shared" si="7"/>
        <v>#NUM!</v>
      </c>
      <c r="E20" s="13" t="e">
        <f t="shared" si="7"/>
        <v>#NUM!</v>
      </c>
      <c r="F20" s="13" t="e">
        <f t="shared" si="7"/>
        <v>#NUM!</v>
      </c>
      <c r="G20" s="13" t="e">
        <f t="shared" si="7"/>
        <v>#NUM!</v>
      </c>
      <c r="H20" s="13" t="e">
        <f t="shared" si="7"/>
        <v>#NUM!</v>
      </c>
      <c r="I20" s="13" t="e">
        <f t="shared" si="7"/>
        <v>#NUM!</v>
      </c>
      <c r="J20" s="13" t="e">
        <f t="shared" si="7"/>
        <v>#NUM!</v>
      </c>
      <c r="K20" s="13" t="e">
        <f t="shared" si="7"/>
        <v>#NUM!</v>
      </c>
      <c r="L20" s="13" t="e">
        <f t="shared" si="7"/>
        <v>#NUM!</v>
      </c>
      <c r="M20" s="13" t="e">
        <f t="shared" si="7"/>
        <v>#NUM!</v>
      </c>
      <c r="N20" s="13" t="e">
        <f t="shared" si="7"/>
        <v>#NUM!</v>
      </c>
      <c r="O20" s="12"/>
    </row>
    <row r="21" spans="1:15" x14ac:dyDescent="0.25">
      <c r="A21" s="11" t="s">
        <v>28</v>
      </c>
      <c r="B21" s="13" t="e">
        <f t="shared" ref="B21:N21" si="8">B20*B10</f>
        <v>#NUM!</v>
      </c>
      <c r="C21" s="13" t="e">
        <f t="shared" si="8"/>
        <v>#NUM!</v>
      </c>
      <c r="D21" s="13" t="e">
        <f t="shared" si="8"/>
        <v>#NUM!</v>
      </c>
      <c r="E21" s="13" t="e">
        <f t="shared" si="8"/>
        <v>#NUM!</v>
      </c>
      <c r="F21" s="13" t="e">
        <f t="shared" si="8"/>
        <v>#NUM!</v>
      </c>
      <c r="G21" s="13" t="e">
        <f t="shared" si="8"/>
        <v>#NUM!</v>
      </c>
      <c r="H21" s="13" t="e">
        <f t="shared" si="8"/>
        <v>#NUM!</v>
      </c>
      <c r="I21" s="13" t="e">
        <f t="shared" si="8"/>
        <v>#NUM!</v>
      </c>
      <c r="J21" s="13" t="e">
        <f t="shared" si="8"/>
        <v>#NUM!</v>
      </c>
      <c r="K21" s="13" t="e">
        <f t="shared" si="8"/>
        <v>#NUM!</v>
      </c>
      <c r="L21" s="13" t="e">
        <f t="shared" si="8"/>
        <v>#NUM!</v>
      </c>
      <c r="M21" s="13" t="e">
        <f t="shared" si="8"/>
        <v>#NUM!</v>
      </c>
      <c r="N21" s="13" t="e">
        <f t="shared" si="8"/>
        <v>#NUM!</v>
      </c>
      <c r="O21" s="12"/>
    </row>
    <row r="22" spans="1:15" x14ac:dyDescent="0.25">
      <c r="A22" s="11" t="s">
        <v>15</v>
      </c>
      <c r="B22" s="17" t="e">
        <f t="shared" ref="B22:N22" si="9">B20/(2*3.141592*B4)</f>
        <v>#NUM!</v>
      </c>
      <c r="C22" s="17" t="e">
        <f t="shared" si="9"/>
        <v>#NUM!</v>
      </c>
      <c r="D22" s="17" t="e">
        <f t="shared" si="9"/>
        <v>#NUM!</v>
      </c>
      <c r="E22" s="17" t="e">
        <f t="shared" si="9"/>
        <v>#NUM!</v>
      </c>
      <c r="F22" s="17" t="e">
        <f t="shared" si="9"/>
        <v>#NUM!</v>
      </c>
      <c r="G22" s="17" t="e">
        <f t="shared" si="9"/>
        <v>#NUM!</v>
      </c>
      <c r="H22" s="17" t="e">
        <f t="shared" si="9"/>
        <v>#NUM!</v>
      </c>
      <c r="I22" s="17" t="e">
        <f t="shared" si="9"/>
        <v>#NUM!</v>
      </c>
      <c r="J22" s="17" t="e">
        <f t="shared" si="9"/>
        <v>#NUM!</v>
      </c>
      <c r="K22" s="17" t="e">
        <f t="shared" si="9"/>
        <v>#NUM!</v>
      </c>
      <c r="L22" s="17" t="e">
        <f t="shared" si="9"/>
        <v>#NUM!</v>
      </c>
      <c r="M22" s="17" t="e">
        <f t="shared" si="9"/>
        <v>#NUM!</v>
      </c>
      <c r="N22" s="17" t="e">
        <f t="shared" si="9"/>
        <v>#NUM!</v>
      </c>
      <c r="O22" s="12"/>
    </row>
    <row r="23" spans="1:15" x14ac:dyDescent="0.25">
      <c r="A23" s="11" t="s">
        <v>16</v>
      </c>
      <c r="B23" s="17" t="e">
        <f t="shared" ref="B23:N23" si="10">(1000000)/(2*3.141592*B4*B20)</f>
        <v>#NUM!</v>
      </c>
      <c r="C23" s="17" t="e">
        <f t="shared" si="10"/>
        <v>#NUM!</v>
      </c>
      <c r="D23" s="17" t="e">
        <f t="shared" si="10"/>
        <v>#NUM!</v>
      </c>
      <c r="E23" s="17" t="e">
        <f t="shared" si="10"/>
        <v>#NUM!</v>
      </c>
      <c r="F23" s="17" t="e">
        <f t="shared" si="10"/>
        <v>#NUM!</v>
      </c>
      <c r="G23" s="17" t="e">
        <f t="shared" si="10"/>
        <v>#NUM!</v>
      </c>
      <c r="H23" s="17" t="e">
        <f t="shared" si="10"/>
        <v>#NUM!</v>
      </c>
      <c r="I23" s="17" t="e">
        <f t="shared" si="10"/>
        <v>#NUM!</v>
      </c>
      <c r="J23" s="17" t="e">
        <f t="shared" si="10"/>
        <v>#NUM!</v>
      </c>
      <c r="K23" s="17" t="e">
        <f t="shared" si="10"/>
        <v>#NUM!</v>
      </c>
      <c r="L23" s="17" t="e">
        <f t="shared" si="10"/>
        <v>#NUM!</v>
      </c>
      <c r="M23" s="17" t="e">
        <f t="shared" si="10"/>
        <v>#NUM!</v>
      </c>
      <c r="N23" s="17" t="e">
        <f t="shared" si="10"/>
        <v>#NUM!</v>
      </c>
      <c r="O23" s="12"/>
    </row>
    <row r="24" spans="1:15" x14ac:dyDescent="0.25">
      <c r="A24" s="11" t="s">
        <v>26</v>
      </c>
      <c r="B24" s="17" t="e">
        <f t="shared" ref="B24:N24" si="11">B19*(1+((B20*B20)/(B19*B19)))</f>
        <v>#NUM!</v>
      </c>
      <c r="C24" s="17" t="e">
        <f t="shared" si="11"/>
        <v>#NUM!</v>
      </c>
      <c r="D24" s="17" t="e">
        <f t="shared" si="11"/>
        <v>#NUM!</v>
      </c>
      <c r="E24" s="17" t="e">
        <f t="shared" si="11"/>
        <v>#NUM!</v>
      </c>
      <c r="F24" s="17" t="e">
        <f t="shared" si="11"/>
        <v>#NUM!</v>
      </c>
      <c r="G24" s="17" t="e">
        <f t="shared" si="11"/>
        <v>#NUM!</v>
      </c>
      <c r="H24" s="17" t="e">
        <f t="shared" si="11"/>
        <v>#NUM!</v>
      </c>
      <c r="I24" s="17" t="e">
        <f t="shared" si="11"/>
        <v>#NUM!</v>
      </c>
      <c r="J24" s="17" t="e">
        <f t="shared" si="11"/>
        <v>#NUM!</v>
      </c>
      <c r="K24" s="17" t="e">
        <f t="shared" si="11"/>
        <v>#NUM!</v>
      </c>
      <c r="L24" s="17" t="e">
        <f t="shared" si="11"/>
        <v>#NUM!</v>
      </c>
      <c r="M24" s="17" t="e">
        <f t="shared" si="11"/>
        <v>#NUM!</v>
      </c>
      <c r="N24" s="17" t="e">
        <f t="shared" si="11"/>
        <v>#NUM!</v>
      </c>
      <c r="O24" s="12"/>
    </row>
    <row r="25" spans="1:15" x14ac:dyDescent="0.25">
      <c r="A25" s="11" t="s">
        <v>27</v>
      </c>
      <c r="B25" s="17" t="e">
        <f t="shared" ref="B25:N25" si="12">B21*(1+((B19*B19)/(B21*B21)))</f>
        <v>#NUM!</v>
      </c>
      <c r="C25" s="17" t="e">
        <f t="shared" si="12"/>
        <v>#NUM!</v>
      </c>
      <c r="D25" s="17" t="e">
        <f t="shared" si="12"/>
        <v>#NUM!</v>
      </c>
      <c r="E25" s="17" t="e">
        <f t="shared" si="12"/>
        <v>#NUM!</v>
      </c>
      <c r="F25" s="17" t="e">
        <f t="shared" si="12"/>
        <v>#NUM!</v>
      </c>
      <c r="G25" s="17" t="e">
        <f t="shared" si="12"/>
        <v>#NUM!</v>
      </c>
      <c r="H25" s="17" t="e">
        <f t="shared" si="12"/>
        <v>#NUM!</v>
      </c>
      <c r="I25" s="17" t="e">
        <f t="shared" si="12"/>
        <v>#NUM!</v>
      </c>
      <c r="J25" s="17" t="e">
        <f t="shared" si="12"/>
        <v>#NUM!</v>
      </c>
      <c r="K25" s="17" t="e">
        <f t="shared" si="12"/>
        <v>#NUM!</v>
      </c>
      <c r="L25" s="17" t="e">
        <f t="shared" si="12"/>
        <v>#NUM!</v>
      </c>
      <c r="M25" s="17" t="e">
        <f t="shared" si="12"/>
        <v>#NUM!</v>
      </c>
      <c r="N25" s="17" t="e">
        <f t="shared" si="12"/>
        <v>#NUM!</v>
      </c>
      <c r="O25" s="12"/>
    </row>
    <row r="26" spans="1:15" x14ac:dyDescent="0.25">
      <c r="A26" s="11" t="s">
        <v>18</v>
      </c>
      <c r="B26" s="17" t="e">
        <f t="shared" ref="B26:N26" si="13">ABS(1000000/(2*3.141592*B4*B25))</f>
        <v>#NUM!</v>
      </c>
      <c r="C26" s="17" t="e">
        <f t="shared" si="13"/>
        <v>#NUM!</v>
      </c>
      <c r="D26" s="17" t="e">
        <f t="shared" si="13"/>
        <v>#NUM!</v>
      </c>
      <c r="E26" s="17" t="e">
        <f t="shared" si="13"/>
        <v>#NUM!</v>
      </c>
      <c r="F26" s="17" t="e">
        <f t="shared" si="13"/>
        <v>#NUM!</v>
      </c>
      <c r="G26" s="17" t="e">
        <f t="shared" si="13"/>
        <v>#NUM!</v>
      </c>
      <c r="H26" s="17" t="e">
        <f t="shared" si="13"/>
        <v>#NUM!</v>
      </c>
      <c r="I26" s="17" t="e">
        <f t="shared" si="13"/>
        <v>#NUM!</v>
      </c>
      <c r="J26" s="17" t="e">
        <f t="shared" si="13"/>
        <v>#NUM!</v>
      </c>
      <c r="K26" s="17" t="e">
        <f t="shared" si="13"/>
        <v>#NUM!</v>
      </c>
      <c r="L26" s="17" t="e">
        <f t="shared" si="13"/>
        <v>#NUM!</v>
      </c>
      <c r="M26" s="17" t="e">
        <f t="shared" si="13"/>
        <v>#NUM!</v>
      </c>
      <c r="N26" s="17" t="e">
        <f t="shared" si="13"/>
        <v>#NUM!</v>
      </c>
      <c r="O26" s="12"/>
    </row>
    <row r="27" spans="1:15" x14ac:dyDescent="0.25">
      <c r="A27" s="11" t="s">
        <v>19</v>
      </c>
      <c r="B27" s="17" t="e">
        <f t="shared" ref="B27:N27" si="14">ABS(B25/(2*3.141592*B4))</f>
        <v>#NUM!</v>
      </c>
      <c r="C27" s="17" t="e">
        <f t="shared" si="14"/>
        <v>#NUM!</v>
      </c>
      <c r="D27" s="17" t="e">
        <f t="shared" si="14"/>
        <v>#NUM!</v>
      </c>
      <c r="E27" s="17" t="e">
        <f t="shared" si="14"/>
        <v>#NUM!</v>
      </c>
      <c r="F27" s="17" t="e">
        <f t="shared" si="14"/>
        <v>#NUM!</v>
      </c>
      <c r="G27" s="17" t="e">
        <f t="shared" si="14"/>
        <v>#NUM!</v>
      </c>
      <c r="H27" s="17" t="e">
        <f t="shared" si="14"/>
        <v>#NUM!</v>
      </c>
      <c r="I27" s="17" t="e">
        <f t="shared" si="14"/>
        <v>#NUM!</v>
      </c>
      <c r="J27" s="17" t="e">
        <f t="shared" si="14"/>
        <v>#NUM!</v>
      </c>
      <c r="K27" s="17" t="e">
        <f t="shared" si="14"/>
        <v>#NUM!</v>
      </c>
      <c r="L27" s="17" t="e">
        <f t="shared" si="14"/>
        <v>#NUM!</v>
      </c>
      <c r="M27" s="17" t="e">
        <f t="shared" si="14"/>
        <v>#NUM!</v>
      </c>
      <c r="N27" s="17" t="e">
        <f t="shared" si="14"/>
        <v>#NUM!</v>
      </c>
      <c r="O27" s="12"/>
    </row>
    <row r="28" spans="1:15" x14ac:dyDescent="0.25">
      <c r="A28" s="3"/>
      <c r="J28" s="5"/>
      <c r="K28" s="4"/>
      <c r="L28" s="4"/>
      <c r="M28" s="4"/>
      <c r="N28" s="4"/>
      <c r="O28" s="6"/>
    </row>
    <row r="29" spans="1:15" x14ac:dyDescent="0.25">
      <c r="A29" s="3"/>
      <c r="K29" s="4"/>
      <c r="L29" s="4"/>
      <c r="M29" s="4"/>
      <c r="N29" s="4"/>
      <c r="O29" s="3"/>
    </row>
    <row r="30" spans="1:15" x14ac:dyDescent="0.25">
      <c r="A30" s="3"/>
      <c r="K30" s="4" t="s">
        <v>17</v>
      </c>
      <c r="L30" s="4"/>
      <c r="M30" s="4"/>
      <c r="N30" s="4"/>
      <c r="O30" s="3"/>
    </row>
    <row r="31" spans="1:15" x14ac:dyDescent="0.25">
      <c r="A31" s="3"/>
      <c r="K31" s="4"/>
      <c r="L31" s="4"/>
      <c r="M31" s="4"/>
      <c r="N31" s="4"/>
      <c r="O31" s="3"/>
    </row>
    <row r="32" spans="1:15" x14ac:dyDescent="0.25">
      <c r="A32" s="3"/>
      <c r="K32" s="4" t="s">
        <v>10</v>
      </c>
      <c r="L32" s="4"/>
      <c r="M32" s="4"/>
      <c r="N32" s="4"/>
      <c r="O32" s="3"/>
    </row>
    <row r="33" spans="1:15" x14ac:dyDescent="0.25">
      <c r="A33" s="3"/>
      <c r="K33" s="4"/>
      <c r="L33" s="4"/>
      <c r="M33" s="4"/>
      <c r="N33" s="4"/>
      <c r="O33" s="3"/>
    </row>
    <row r="34" spans="1:15" x14ac:dyDescent="0.25">
      <c r="A34" s="3"/>
      <c r="K34" s="4" t="s">
        <v>11</v>
      </c>
      <c r="L34" s="4"/>
      <c r="M34" s="4"/>
      <c r="N34" s="4"/>
      <c r="O34" s="3"/>
    </row>
    <row r="35" spans="1:15" x14ac:dyDescent="0.25">
      <c r="A35" s="3"/>
      <c r="K35" s="4"/>
      <c r="L35" s="4"/>
      <c r="M35" s="4"/>
      <c r="N35" s="4"/>
      <c r="O35" s="3"/>
    </row>
    <row r="36" spans="1:15" x14ac:dyDescent="0.25">
      <c r="A36" s="3"/>
      <c r="K36" s="4" t="s">
        <v>12</v>
      </c>
      <c r="L36" s="4"/>
      <c r="M36" s="4"/>
      <c r="N36" s="4"/>
      <c r="O36" s="3"/>
    </row>
    <row r="37" spans="1:15" x14ac:dyDescent="0.25">
      <c r="A37" s="3"/>
      <c r="K37" s="4"/>
      <c r="L37" s="4"/>
      <c r="M37" s="4"/>
      <c r="N37" s="4"/>
      <c r="O37" s="3"/>
    </row>
    <row r="38" spans="1:15" x14ac:dyDescent="0.25">
      <c r="A38" s="3"/>
      <c r="K38" s="4" t="s">
        <v>13</v>
      </c>
      <c r="L38" s="4"/>
      <c r="M38" s="4"/>
      <c r="N38" s="4"/>
      <c r="O38" s="3"/>
    </row>
    <row r="39" spans="1:15" x14ac:dyDescent="0.25">
      <c r="A39" s="3"/>
      <c r="K39" s="4"/>
      <c r="L39" s="4"/>
      <c r="M39" s="4"/>
      <c r="N39" s="4"/>
      <c r="O39" s="3"/>
    </row>
    <row r="40" spans="1:15" x14ac:dyDescent="0.25">
      <c r="A40" s="3"/>
      <c r="K40" s="4" t="s">
        <v>14</v>
      </c>
      <c r="L40" s="4"/>
      <c r="M40" s="4"/>
      <c r="N40" s="4"/>
      <c r="O40" s="3"/>
    </row>
    <row r="41" spans="1:15" x14ac:dyDescent="0.25">
      <c r="A41" s="3"/>
      <c r="K41" s="4"/>
      <c r="L41" s="4"/>
      <c r="M41" s="4"/>
      <c r="N41" s="4"/>
      <c r="O41" s="3"/>
    </row>
    <row r="42" spans="1:1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</sheetData>
  <sheetProtection password="DDA7" sheet="1" objects="1" scenarios="1"/>
  <mergeCells count="2">
    <mergeCell ref="O4:O10"/>
    <mergeCell ref="O17:O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10" sqref="T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2" sqref="N2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SHEET</vt:lpstr>
      <vt:lpstr>SWR</vt:lpstr>
      <vt:lpstr>IMPEDANCE</vt:lpstr>
      <vt:lpstr>SHEET!L__uH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Tono</dc:creator>
  <cp:lastModifiedBy>Tono3lu</cp:lastModifiedBy>
  <dcterms:created xsi:type="dcterms:W3CDTF">2015-04-03T09:08:59Z</dcterms:created>
  <dcterms:modified xsi:type="dcterms:W3CDTF">2016-01-20T15:21:06Z</dcterms:modified>
</cp:coreProperties>
</file>